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80" windowWidth="9720" windowHeight="674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<sst xmlns="http://schemas.openxmlformats.org/spreadsheetml/2006/main" count="84" uniqueCount="75">
  <si>
    <t>Betrifft:</t>
  </si>
  <si>
    <t>SCHIEDSGERICHTSSACHE</t>
  </si>
  <si>
    <t>wegen:</t>
  </si>
  <si>
    <t>s.A.</t>
  </si>
  <si>
    <t>V O R L Ä U F I G E   K O S T E N F E S T S E T Z U N G</t>
  </si>
  <si>
    <t>1. EINSCHREIBEGEBÜHR der klagenden Partei</t>
  </si>
  <si>
    <t>2. VERWALTUNGSKOSTEN des Schiedsgerichtes</t>
  </si>
  <si>
    <t>.......................................</t>
  </si>
  <si>
    <t>.(0,2%)...........................</t>
  </si>
  <si>
    <t>3. SAALMIETE von Kammerräumlichkeiten</t>
  </si>
  <si>
    <t xml:space="preserve">    bzw. Miete der Räumlichkeiten der Kanzlei</t>
  </si>
  <si>
    <t xml:space="preserve">    des Vorsitzenden des Schiedsrichtersenates</t>
  </si>
  <si>
    <t xml:space="preserve">    für drei Verhandlungstagsatzungen, jeweils</t>
  </si>
  <si>
    <t xml:space="preserve">    inklusive Beheizung, Beleuchtung etc.</t>
  </si>
  <si>
    <t>4. SCHIEDSRICHTERHONORARE</t>
  </si>
  <si>
    <t>.(2%)..............................</t>
  </si>
  <si>
    <t>(Einzelschiedsrichter)</t>
  </si>
  <si>
    <t>Bei Schiedsrichtersenaten ist laut Empfehlung der</t>
  </si>
  <si>
    <t>WKÖ in der Regel das 2,5-fache des Tabellenbetrages</t>
  </si>
  <si>
    <t>ohne Einfluß auf die interne Verteilung festzusetzen.</t>
  </si>
  <si>
    <t>Daher</t>
  </si>
  <si>
    <t>x  2,5  =</t>
  </si>
  <si>
    <t>(Schiedsrichtersenat)</t>
  </si>
  <si>
    <t xml:space="preserve">      Anmerkung: Im Schiedsrichterhonorar sind die Barauslagen, wie Reise- und </t>
  </si>
  <si>
    <t xml:space="preserve">                         Aufenthaltskosten der Schiedsrichter   n i c h t   inbegriffen!</t>
  </si>
  <si>
    <t>5. ZUREISEKOSTEN des Schiedsgerichtes</t>
  </si>
  <si>
    <t>6. TAGESGEBÜHREN des Schiedsgerichtes</t>
  </si>
  <si>
    <t>7. KOSTEN des SCHRIFTFÜHRERDIENSTES</t>
  </si>
  <si>
    <t>8. SONSTIGE SPESEN wie Kanzleikosten, Portospesen,</t>
  </si>
  <si>
    <t xml:space="preserve">      Anmerkung: Für Auslagen von ZEUGEN und deren Verdienstentgang</t>
  </si>
  <si>
    <t>Einzelschiedsrichter:</t>
  </si>
  <si>
    <t>Senat:</t>
  </si>
  <si>
    <t>Klagende Partei hat zu leisten:</t>
  </si>
  <si>
    <t>Beklagte Partei hat zu leisten:</t>
  </si>
  <si>
    <t>.(0,4%)...........................</t>
  </si>
  <si>
    <t>.(0,02%)..........................</t>
  </si>
  <si>
    <t>35.000,--</t>
  </si>
  <si>
    <t>bis  €</t>
  </si>
  <si>
    <t>70.000,--</t>
  </si>
  <si>
    <t>über   €    35.000,-- bis  €</t>
  </si>
  <si>
    <t>350.000,--</t>
  </si>
  <si>
    <t>über   €    70.000,-- bis  €</t>
  </si>
  <si>
    <t>700.000,--</t>
  </si>
  <si>
    <t>1,400.000,--</t>
  </si>
  <si>
    <t>über €</t>
  </si>
  <si>
    <t>über   €  350.000,-- bis  €</t>
  </si>
  <si>
    <t>.(10%, mind. € 1.000,--).</t>
  </si>
  <si>
    <t>.(5%).............................</t>
  </si>
  <si>
    <t>.(1%).............................</t>
  </si>
  <si>
    <t xml:space="preserve"> 35.000,--</t>
  </si>
  <si>
    <t>bis €</t>
  </si>
  <si>
    <t>.(4%)..............................</t>
  </si>
  <si>
    <t>.(3%).............................</t>
  </si>
  <si>
    <t>über   €  700.000,-- bis  €</t>
  </si>
  <si>
    <t>über  €      35.000,-- bis €</t>
  </si>
  <si>
    <t>über  €      70.000,-- bis €</t>
  </si>
  <si>
    <t>über  €    350.000,-- bis €</t>
  </si>
  <si>
    <t>über  €    700.000,-- bis €</t>
  </si>
  <si>
    <t>3,500.000,--</t>
  </si>
  <si>
    <t>über € 3,500.000,--</t>
  </si>
  <si>
    <t>über  € 1,400.000,-- bis €</t>
  </si>
  <si>
    <t xml:space="preserve">      b) Hälftekostenvorschuss (gerundet)</t>
  </si>
  <si>
    <t xml:space="preserve">      Hälftekostenvorschuss (gerundet)</t>
  </si>
  <si>
    <r>
      <t xml:space="preserve">      a) Einschreibegebühr </t>
    </r>
    <r>
      <rPr>
        <b/>
        <sz val="11"/>
        <rFont val="Trebuchet MS"/>
        <family val="2"/>
      </rPr>
      <t>"VORAB zu zahlen"</t>
    </r>
  </si>
  <si>
    <t xml:space="preserve">SUMME 2 - 8 (aufgerundet) </t>
  </si>
  <si>
    <t>ohne Gewähr</t>
  </si>
  <si>
    <t xml:space="preserve">    </t>
  </si>
  <si>
    <t xml:space="preserve">    (gemäß Art. 31 SSO)</t>
  </si>
  <si>
    <t xml:space="preserve">    (gemäß Art. 34 SSO)</t>
  </si>
  <si>
    <t xml:space="preserve">      (gemäß Art. 34 SSO)</t>
  </si>
  <si>
    <t xml:space="preserve">    (gemäß Art. 34 Abs. 8 SSO)</t>
  </si>
  <si>
    <t xml:space="preserve">     (gemäß Art. 34 Abs. 8 SSO)</t>
  </si>
  <si>
    <t xml:space="preserve">      Fotokopierkosten, etc. (gemäß Art. 34 Abs. 8 SSO)</t>
  </si>
  <si>
    <t xml:space="preserve">                          wird KEIN ERSATZ geleistet! </t>
  </si>
  <si>
    <t>Kostenrechner für die Schieds- und Schlichtungsordnung der Landeskammern 2006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</si>
</sst>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öS&quot;\ #,##0;\-&quot;öS&quot;\ #,##0"/>
    <numFmt numFmtId="171" formatCode="&quot;öS&quot;\ #,##0;[Red]\-&quot;öS&quot;\ #,##0"/>
    <numFmt numFmtId="172" formatCode="&quot;öS&quot;\ #,##0.00;\-&quot;öS&quot;\ #,##0.00"/>
    <numFmt numFmtId="173" formatCode="&quot;öS&quot;\ #,##0.00;[Red]\-&quot;öS&quot;\ #,##0.00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&quot;öS&quot;\ #,##0;&quot;öS&quot;\ \-#,##0"/>
    <numFmt numFmtId="185" formatCode="&quot;öS&quot;\ #,##0;[Red]&quot;öS&quot;\ \-#,##0"/>
    <numFmt numFmtId="186" formatCode="&quot;öS&quot;\ #,##0.00;&quot;öS&quot;\ \-#,##0.00"/>
    <numFmt numFmtId="187" formatCode="&quot;öS&quot;\ #,##0.00;[Red]&quot;öS&quot;\ \-#,##0.00"/>
    <numFmt numFmtId="188" formatCode="_ &quot;öS&quot;\ * #,##0_ ;_ &quot;öS&quot;\ * \-#,##0_ ;_ &quot;öS&quot;\ * &quot;-&quot;_ ;_ @_ "/>
    <numFmt numFmtId="189" formatCode="_ * #,##0_ ;_ * \-#,##0_ ;_ * &quot;-&quot;_ ;_ @_ "/>
    <numFmt numFmtId="190" formatCode="_ &quot;öS&quot;\ * #,##0.00_ ;_ &quot;öS&quot;\ * \-#,##0.00_ ;_ &quot;öS&quot;\ * &quot;-&quot;??_ ;_ @_ "/>
    <numFmt numFmtId="191" formatCode="_ * #,##0.00_ ;_ * \-#,##0.00_ ;_ * &quot;-&quot;??_ ;_ @_ "/>
    <numFmt numFmtId="192" formatCode="00000"/>
    <numFmt numFmtId="193" formatCode="&quot;öS&quot;\ \ \ #,##0.00;\-&quot;öS&quot;\ \ \ #,##0.00"/>
    <numFmt numFmtId="194" formatCode="[$€-2]\ #,##0.00"/>
    <numFmt numFmtId="195" formatCode="[$€-2]\ #,##0.00;\-[$€-2]\ #,##0.00"/>
    <numFmt numFmtId="196" formatCode="_-[$€-2]\ * #,##0.00_-;\-[$€-2]\ * #,##0.00_-;_-[$€-2]\ * &quot;-&quot;??_-;_-@_-"/>
    <numFmt numFmtId="197" formatCode="\(&quot;öS&quot;\ #,##0.00\);\(\-&quot;öS&quot;\ #,##0.00\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rebuchet MS"/>
      <family val="2"/>
    </font>
    <font>
      <b/>
      <sz val="11"/>
      <name val="Trebuchet MS"/>
      <family val="2"/>
    </font>
    <font>
      <u val="single"/>
      <sz val="11"/>
      <name val="Trebuchet MS"/>
      <family val="2"/>
    </font>
    <font>
      <u val="singleAccounting"/>
      <sz val="11"/>
      <name val="Trebuchet MS"/>
      <family val="2"/>
    </font>
    <font>
      <b/>
      <sz val="11"/>
      <color indexed="10"/>
      <name val="Trebuchet MS"/>
      <family val="2"/>
    </font>
    <font>
      <b/>
      <u val="double"/>
      <sz val="11"/>
      <name val="Trebuchet MS"/>
      <family val="2"/>
    </font>
    <font>
      <sz val="11"/>
      <color indexed="22"/>
      <name val="Trebuchet MS"/>
      <family val="2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b/>
      <sz val="11"/>
      <color indexed="63"/>
      <name val="Trebuchet MS"/>
      <family val="2"/>
    </font>
    <font>
      <sz val="11"/>
      <color indexed="62"/>
      <name val="Trebuchet MS"/>
      <family val="2"/>
    </font>
    <font>
      <b/>
      <sz val="11"/>
      <color indexed="8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sz val="11"/>
      <color indexed="19"/>
      <name val="Trebuchet MS"/>
      <family val="2"/>
    </font>
    <font>
      <sz val="11"/>
      <color indexed="2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Trebuchet MS"/>
      <family val="2"/>
    </font>
    <font>
      <b/>
      <sz val="13"/>
      <color indexed="62"/>
      <name val="Trebuchet MS"/>
      <family val="2"/>
    </font>
    <font>
      <b/>
      <sz val="11"/>
      <color indexed="62"/>
      <name val="Trebuchet MS"/>
      <family val="2"/>
    </font>
    <font>
      <sz val="11"/>
      <color indexed="10"/>
      <name val="Trebuchet MS"/>
      <family val="2"/>
    </font>
    <font>
      <b/>
      <sz val="11"/>
      <color indexed="9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3F3F76"/>
      <name val="Trebuchet MS"/>
      <family val="2"/>
    </font>
    <font>
      <b/>
      <sz val="11"/>
      <color theme="1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sz val="11"/>
      <color rgb="FF9C6500"/>
      <name val="Trebuchet MS"/>
      <family val="2"/>
    </font>
    <font>
      <sz val="11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FA7D00"/>
      <name val="Trebuchet MS"/>
      <family val="2"/>
    </font>
    <font>
      <sz val="11"/>
      <color rgb="FFFF0000"/>
      <name val="Trebuchet MS"/>
      <family val="2"/>
    </font>
    <font>
      <b/>
      <sz val="11"/>
      <color theme="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/>
    </xf>
    <xf numFmtId="194" fontId="5" fillId="33" borderId="10" xfId="57" applyNumberFormat="1" applyFont="1" applyFill="1" applyBorder="1" applyAlignment="1">
      <alignment horizontal="left"/>
    </xf>
    <xf numFmtId="197" fontId="4" fillId="0" borderId="0" xfId="0" applyNumberFormat="1" applyFont="1" applyAlignment="1">
      <alignment horizontal="left"/>
    </xf>
    <xf numFmtId="43" fontId="4" fillId="0" borderId="0" xfId="46" applyFont="1" applyAlignment="1">
      <alignment/>
    </xf>
    <xf numFmtId="195" fontId="5" fillId="0" borderId="0" xfId="57" applyNumberFormat="1" applyFont="1" applyAlignment="1">
      <alignment/>
    </xf>
    <xf numFmtId="197" fontId="4" fillId="0" borderId="0" xfId="0" applyNumberFormat="1" applyFont="1" applyAlignment="1">
      <alignment/>
    </xf>
    <xf numFmtId="175" fontId="4" fillId="0" borderId="0" xfId="57" applyFont="1" applyAlignment="1">
      <alignment/>
    </xf>
    <xf numFmtId="0" fontId="4" fillId="0" borderId="0" xfId="0" applyFont="1" applyAlignment="1">
      <alignment horizontal="right"/>
    </xf>
    <xf numFmtId="196" fontId="4" fillId="0" borderId="0" xfId="57" applyNumberFormat="1" applyFont="1" applyAlignment="1">
      <alignment/>
    </xf>
    <xf numFmtId="196" fontId="7" fillId="0" borderId="0" xfId="57" applyNumberFormat="1" applyFont="1" applyAlignment="1">
      <alignment/>
    </xf>
    <xf numFmtId="196" fontId="5" fillId="0" borderId="0" xfId="0" applyNumberFormat="1" applyFont="1" applyAlignment="1">
      <alignment/>
    </xf>
    <xf numFmtId="196" fontId="5" fillId="0" borderId="0" xfId="57" applyNumberFormat="1" applyFont="1" applyAlignment="1">
      <alignment/>
    </xf>
    <xf numFmtId="0" fontId="8" fillId="0" borderId="0" xfId="0" applyFont="1" applyAlignment="1">
      <alignment horizontal="right"/>
    </xf>
    <xf numFmtId="196" fontId="4" fillId="0" borderId="0" xfId="0" applyNumberFormat="1" applyFont="1" applyAlignment="1">
      <alignment horizontal="center"/>
    </xf>
    <xf numFmtId="175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196" fontId="9" fillId="0" borderId="13" xfId="57" applyNumberFormat="1" applyFont="1" applyBorder="1" applyAlignment="1">
      <alignment/>
    </xf>
    <xf numFmtId="196" fontId="9" fillId="0" borderId="14" xfId="0" applyNumberFormat="1" applyFont="1" applyBorder="1" applyAlignment="1">
      <alignment/>
    </xf>
    <xf numFmtId="197" fontId="4" fillId="0" borderId="15" xfId="0" applyNumberFormat="1" applyFont="1" applyBorder="1" applyAlignment="1">
      <alignment/>
    </xf>
    <xf numFmtId="175" fontId="4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96" fontId="7" fillId="0" borderId="13" xfId="57" applyNumberFormat="1" applyFont="1" applyBorder="1" applyAlignment="1">
      <alignment/>
    </xf>
    <xf numFmtId="196" fontId="7" fillId="0" borderId="14" xfId="57" applyNumberFormat="1" applyFont="1" applyBorder="1" applyAlignment="1">
      <alignment/>
    </xf>
    <xf numFmtId="196" fontId="9" fillId="0" borderId="13" xfId="0" applyNumberFormat="1" applyFont="1" applyBorder="1" applyAlignment="1">
      <alignment/>
    </xf>
    <xf numFmtId="196" fontId="9" fillId="0" borderId="14" xfId="57" applyNumberFormat="1" applyFont="1" applyBorder="1" applyAlignment="1">
      <alignment/>
    </xf>
    <xf numFmtId="197" fontId="4" fillId="0" borderId="16" xfId="0" applyNumberFormat="1" applyFont="1" applyBorder="1" applyAlignment="1">
      <alignment/>
    </xf>
    <xf numFmtId="0" fontId="4" fillId="0" borderId="0" xfId="0" applyFont="1" applyAlignment="1">
      <alignment horizontal="left"/>
    </xf>
    <xf numFmtId="196" fontId="10" fillId="0" borderId="13" xfId="57" applyNumberFormat="1" applyFont="1" applyBorder="1" applyAlignment="1">
      <alignment/>
    </xf>
    <xf numFmtId="196" fontId="10" fillId="0" borderId="14" xfId="57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75" fontId="5" fillId="0" borderId="0" xfId="0" applyNumberFormat="1" applyFont="1" applyBorder="1" applyAlignment="1">
      <alignment horizontal="right"/>
    </xf>
    <xf numFmtId="196" fontId="5" fillId="0" borderId="0" xfId="0" applyNumberFormat="1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tabSelected="1" zoomScale="130" zoomScaleNormal="130" zoomScalePageLayoutView="0" workbookViewId="0" topLeftCell="A1">
      <selection activeCell="A50" sqref="A50"/>
    </sheetView>
  </sheetViews>
  <sheetFormatPr defaultColWidth="11.421875" defaultRowHeight="12.75"/>
  <cols>
    <col min="1" max="1" width="9.421875" style="1" customWidth="1"/>
    <col min="2" max="2" width="22.140625" style="1" customWidth="1"/>
    <col min="3" max="3" width="12.57421875" style="1" customWidth="1"/>
    <col min="4" max="4" width="23.57421875" style="1" customWidth="1"/>
    <col min="5" max="5" width="18.8515625" style="1" customWidth="1"/>
    <col min="6" max="6" width="5.57421875" style="1" hidden="1" customWidth="1"/>
    <col min="7" max="7" width="19.8515625" style="1" customWidth="1"/>
    <col min="8" max="8" width="19.140625" style="1" bestFit="1" customWidth="1"/>
    <col min="9" max="16384" width="11.421875" style="1" customWidth="1"/>
  </cols>
  <sheetData>
    <row r="2" spans="1:7" s="4" customFormat="1" ht="14.25">
      <c r="A2" s="2"/>
      <c r="B2" s="2"/>
      <c r="C2" s="2"/>
      <c r="D2" s="2" t="s">
        <v>74</v>
      </c>
      <c r="E2" s="2"/>
      <c r="F2" s="3"/>
      <c r="G2" s="3"/>
    </row>
    <row r="3" spans="1:5" s="4" customFormat="1" ht="14.25">
      <c r="A3" s="5"/>
      <c r="B3" s="6"/>
      <c r="C3" s="6" t="s">
        <v>65</v>
      </c>
      <c r="D3" s="6"/>
      <c r="E3" s="6"/>
    </row>
    <row r="4" spans="1:5" s="4" customFormat="1" ht="14.25">
      <c r="A4" s="6"/>
      <c r="B4" s="6"/>
      <c r="C4" s="6"/>
      <c r="D4" s="6" t="s">
        <v>66</v>
      </c>
      <c r="E4" s="6"/>
    </row>
    <row r="5" spans="1:8" ht="14.25">
      <c r="A5" s="6"/>
      <c r="B5" s="6"/>
      <c r="C5" s="6"/>
      <c r="D5" s="6"/>
      <c r="E5" s="6"/>
      <c r="F5" s="6"/>
      <c r="G5" s="41"/>
      <c r="H5" s="42"/>
    </row>
    <row r="6" spans="1:8" ht="14.25">
      <c r="A6" s="6"/>
      <c r="B6" s="6"/>
      <c r="C6" s="6"/>
      <c r="D6" s="6"/>
      <c r="E6" s="6"/>
      <c r="F6" s="6"/>
      <c r="G6" s="41"/>
      <c r="H6" s="42"/>
    </row>
    <row r="7" spans="1:8" s="4" customFormat="1" ht="14.25">
      <c r="A7" s="4" t="s">
        <v>0</v>
      </c>
      <c r="B7" s="7" t="s">
        <v>1</v>
      </c>
      <c r="G7" s="43"/>
      <c r="H7" s="43"/>
    </row>
    <row r="8" spans="2:8" s="4" customFormat="1" ht="14.25">
      <c r="B8" s="3"/>
      <c r="G8" s="43"/>
      <c r="H8" s="44"/>
    </row>
    <row r="9" spans="7:8" s="4" customFormat="1" ht="14.25">
      <c r="G9" s="43"/>
      <c r="H9" s="45"/>
    </row>
    <row r="10" s="4" customFormat="1" ht="14.25">
      <c r="B10" s="3"/>
    </row>
    <row r="11" s="4" customFormat="1" ht="14.25"/>
    <row r="12" spans="1:3" s="4" customFormat="1" ht="14.25">
      <c r="A12" s="4" t="s">
        <v>2</v>
      </c>
      <c r="B12" s="8">
        <v>1000000</v>
      </c>
      <c r="C12" s="3" t="s">
        <v>3</v>
      </c>
    </row>
    <row r="13" s="4" customFormat="1" ht="14.25">
      <c r="B13" s="9"/>
    </row>
    <row r="14" s="4" customFormat="1" ht="14.25"/>
    <row r="15" spans="1:7" s="4" customFormat="1" ht="14.25">
      <c r="A15" s="40" t="s">
        <v>4</v>
      </c>
      <c r="B15" s="2"/>
      <c r="C15" s="2"/>
      <c r="D15" s="2"/>
      <c r="E15" s="2"/>
      <c r="F15" s="3"/>
      <c r="G15" s="3"/>
    </row>
    <row r="16" s="4" customFormat="1" ht="14.25"/>
    <row r="17" ht="14.25">
      <c r="A17" s="1" t="s">
        <v>5</v>
      </c>
    </row>
    <row r="18" spans="1:5" ht="14.25">
      <c r="A18" s="10" t="s">
        <v>67</v>
      </c>
      <c r="E18" s="11">
        <v>200</v>
      </c>
    </row>
    <row r="19" ht="14.25">
      <c r="E19" s="12"/>
    </row>
    <row r="20" ht="14.25">
      <c r="A20" s="1" t="s">
        <v>6</v>
      </c>
    </row>
    <row r="21" ht="14.25">
      <c r="A21" s="13" t="s">
        <v>68</v>
      </c>
    </row>
    <row r="23" spans="2:5" ht="14.25">
      <c r="B23" s="14" t="s">
        <v>37</v>
      </c>
      <c r="C23" s="14" t="s">
        <v>36</v>
      </c>
      <c r="D23" s="1" t="s">
        <v>7</v>
      </c>
      <c r="E23" s="15">
        <f>IF(B12&gt;0,700,0)</f>
        <v>700</v>
      </c>
    </row>
    <row r="24" spans="2:5" ht="14.25">
      <c r="B24" s="14" t="s">
        <v>39</v>
      </c>
      <c r="C24" s="14" t="s">
        <v>38</v>
      </c>
      <c r="D24" s="1" t="s">
        <v>15</v>
      </c>
      <c r="E24" s="15">
        <f>IF(AND(B12&gt;35000,B12&lt;=70000),(B12-35000)/50,IF(B12&lt;=35000,0,700))</f>
        <v>700</v>
      </c>
    </row>
    <row r="25" spans="2:5" ht="14.25">
      <c r="B25" s="14" t="s">
        <v>41</v>
      </c>
      <c r="C25" s="14" t="s">
        <v>40</v>
      </c>
      <c r="D25" s="1" t="s">
        <v>48</v>
      </c>
      <c r="E25" s="15">
        <f>IF(AND(B12&gt;70000,B12&lt;=350000),(B12-70000)/100,IF(B12&lt;=70000,0,2800))</f>
        <v>2800</v>
      </c>
    </row>
    <row r="26" spans="2:5" ht="14.25">
      <c r="B26" s="14" t="s">
        <v>45</v>
      </c>
      <c r="C26" s="14" t="s">
        <v>42</v>
      </c>
      <c r="D26" s="1" t="s">
        <v>34</v>
      </c>
      <c r="E26" s="15">
        <f>IF(AND(B12&gt;350000,B12&lt;=700000),(B12-350000)/250,IF(B12&lt;=350000,0,1400))</f>
        <v>1400</v>
      </c>
    </row>
    <row r="27" spans="2:5" ht="14.25">
      <c r="B27" s="14" t="s">
        <v>53</v>
      </c>
      <c r="C27" s="14" t="s">
        <v>43</v>
      </c>
      <c r="D27" s="1" t="s">
        <v>8</v>
      </c>
      <c r="E27" s="15">
        <f>IF(AND(B12&gt;700000,B12&lt;=1400000),(B12-700000)/500,IF(B12&lt;=700000,0,1400))</f>
        <v>600</v>
      </c>
    </row>
    <row r="28" spans="2:5" ht="15.75">
      <c r="B28" s="14" t="s">
        <v>44</v>
      </c>
      <c r="C28" s="14" t="s">
        <v>43</v>
      </c>
      <c r="D28" s="1" t="s">
        <v>35</v>
      </c>
      <c r="E28" s="16">
        <f>IF(B12&gt;1400000,(B12-1400000)/5000,0)</f>
        <v>0</v>
      </c>
    </row>
    <row r="29" ht="14.25">
      <c r="E29" s="17">
        <f>ROUNDUP(SUM(E23:E28),0)</f>
        <v>6200</v>
      </c>
    </row>
    <row r="30" ht="14.25">
      <c r="E30" s="12"/>
    </row>
    <row r="31" ht="14.25">
      <c r="A31" s="1" t="s">
        <v>9</v>
      </c>
    </row>
    <row r="32" ht="14.25">
      <c r="A32" s="1" t="s">
        <v>10</v>
      </c>
    </row>
    <row r="33" ht="14.25">
      <c r="A33" s="1" t="s">
        <v>11</v>
      </c>
    </row>
    <row r="34" ht="14.25">
      <c r="A34" s="1" t="s">
        <v>12</v>
      </c>
    </row>
    <row r="35" spans="1:5" ht="14.25">
      <c r="A35" s="1" t="s">
        <v>13</v>
      </c>
      <c r="E35" s="18">
        <v>130</v>
      </c>
    </row>
    <row r="36" ht="14.25">
      <c r="E36" s="12"/>
    </row>
    <row r="37" ht="14.25">
      <c r="A37" s="1" t="s">
        <v>14</v>
      </c>
    </row>
    <row r="38" ht="14.25">
      <c r="A38" s="1" t="s">
        <v>69</v>
      </c>
    </row>
    <row r="40" spans="2:5" ht="14.25">
      <c r="B40" s="14" t="s">
        <v>50</v>
      </c>
      <c r="C40" s="14" t="s">
        <v>49</v>
      </c>
      <c r="D40" s="1" t="s">
        <v>46</v>
      </c>
      <c r="E40" s="15">
        <f>IF(B12&lt;=0,0,IF(AND(B12&gt;0,B12&lt;=10000),1000,IF(AND(B12&gt;10000,B12&lt;=35000),B12/10,3500)))</f>
        <v>3500</v>
      </c>
    </row>
    <row r="41" spans="2:5" ht="14.25">
      <c r="B41" s="14" t="s">
        <v>54</v>
      </c>
      <c r="C41" s="14" t="s">
        <v>38</v>
      </c>
      <c r="D41" s="1" t="s">
        <v>47</v>
      </c>
      <c r="E41" s="15">
        <f>IF(AND(B12&gt;35000,B12&lt;=70000),(B12-35000)/20,IF(B12&lt;=35000,0,1750))</f>
        <v>1750</v>
      </c>
    </row>
    <row r="42" spans="2:5" ht="14.25">
      <c r="B42" s="14" t="s">
        <v>55</v>
      </c>
      <c r="C42" s="14" t="s">
        <v>40</v>
      </c>
      <c r="D42" s="1" t="s">
        <v>51</v>
      </c>
      <c r="E42" s="15">
        <f>IF(AND(B12&gt;70000,B12&lt;=350000),(B12-70000)/25,IF(B12&lt;=70000,0,11200))</f>
        <v>11200</v>
      </c>
    </row>
    <row r="43" spans="2:5" ht="14.25">
      <c r="B43" s="14" t="s">
        <v>56</v>
      </c>
      <c r="C43" s="14" t="s">
        <v>42</v>
      </c>
      <c r="D43" s="1" t="s">
        <v>52</v>
      </c>
      <c r="E43" s="15">
        <f>IF(AND(B12&gt;350000,B12&lt;=700000),(B12-350000)/100*3,IF(B12&lt;=350000,0,10500))</f>
        <v>10500</v>
      </c>
    </row>
    <row r="44" spans="2:5" ht="14.25">
      <c r="B44" s="14" t="s">
        <v>57</v>
      </c>
      <c r="C44" s="14" t="s">
        <v>43</v>
      </c>
      <c r="D44" s="1" t="s">
        <v>15</v>
      </c>
      <c r="E44" s="15">
        <f>IF(AND(B12&gt;700000,B12&lt;=1400000),(B12-700000)/50,IF(B12&lt;=700000,0,14000))</f>
        <v>6000</v>
      </c>
    </row>
    <row r="45" spans="2:5" ht="14.25">
      <c r="B45" s="14" t="s">
        <v>60</v>
      </c>
      <c r="C45" s="14" t="s">
        <v>58</v>
      </c>
      <c r="D45" s="1" t="s">
        <v>48</v>
      </c>
      <c r="E45" s="15">
        <f>IF(AND(B12&gt;1400000,B12&lt;=3500000),(B12-1400000)/100,IF(B12&lt;=1400000,0,21000))</f>
        <v>0</v>
      </c>
    </row>
    <row r="46" spans="3:5" ht="15.75">
      <c r="C46" s="14" t="s">
        <v>59</v>
      </c>
      <c r="D46" s="1" t="s">
        <v>8</v>
      </c>
      <c r="E46" s="16">
        <f>IF(B12&gt;3500000,(B12-3500000)/500,0)</f>
        <v>0</v>
      </c>
    </row>
    <row r="47" spans="4:5" ht="14.25">
      <c r="D47" s="19" t="s">
        <v>16</v>
      </c>
      <c r="E47" s="17">
        <f>ROUNDUP(SUM(E40:E46),0)</f>
        <v>32950</v>
      </c>
    </row>
    <row r="48" ht="14.25">
      <c r="E48" s="12"/>
    </row>
    <row r="50" ht="14.25">
      <c r="A50" s="1" t="s">
        <v>17</v>
      </c>
    </row>
    <row r="51" ht="14.25">
      <c r="A51" s="1" t="s">
        <v>18</v>
      </c>
    </row>
    <row r="52" ht="14.25">
      <c r="A52" s="1" t="s">
        <v>19</v>
      </c>
    </row>
    <row r="53" spans="1:5" ht="14.25">
      <c r="A53" s="1" t="s">
        <v>20</v>
      </c>
      <c r="B53" s="20">
        <f>E47</f>
        <v>32950</v>
      </c>
      <c r="C53" s="1" t="s">
        <v>21</v>
      </c>
      <c r="D53" s="19" t="s">
        <v>22</v>
      </c>
      <c r="E53" s="18">
        <f>ROUNDUP(E47*2.5,0)</f>
        <v>82375</v>
      </c>
    </row>
    <row r="54" ht="14.25">
      <c r="E54" s="12"/>
    </row>
    <row r="55" ht="14.25">
      <c r="A55" s="1" t="s">
        <v>23</v>
      </c>
    </row>
    <row r="56" ht="14.25">
      <c r="A56" s="1" t="s">
        <v>24</v>
      </c>
    </row>
    <row r="58" ht="14.25">
      <c r="A58" s="1" t="s">
        <v>25</v>
      </c>
    </row>
    <row r="59" spans="1:5" ht="14.25">
      <c r="A59" s="10" t="s">
        <v>70</v>
      </c>
      <c r="E59" s="18">
        <v>230</v>
      </c>
    </row>
    <row r="60" spans="5:7" ht="14.25">
      <c r="E60" s="12"/>
      <c r="G60" s="21"/>
    </row>
    <row r="61" spans="1:7" ht="14.25">
      <c r="A61" s="1" t="s">
        <v>26</v>
      </c>
      <c r="G61" s="21"/>
    </row>
    <row r="62" spans="1:5" ht="14.25">
      <c r="A62" s="10" t="s">
        <v>71</v>
      </c>
      <c r="E62" s="18">
        <v>450</v>
      </c>
    </row>
    <row r="63" spans="5:7" ht="14.25">
      <c r="E63" s="12"/>
      <c r="G63" s="21"/>
    </row>
    <row r="64" spans="1:7" ht="14.25">
      <c r="A64" s="1" t="s">
        <v>27</v>
      </c>
      <c r="G64" s="21"/>
    </row>
    <row r="65" spans="1:5" ht="14.25">
      <c r="A65" s="10" t="s">
        <v>71</v>
      </c>
      <c r="E65" s="18">
        <v>740</v>
      </c>
    </row>
    <row r="66" spans="5:7" ht="14.25">
      <c r="E66" s="12"/>
      <c r="G66" s="21"/>
    </row>
    <row r="67" spans="1:7" ht="14.25">
      <c r="A67" s="1" t="s">
        <v>28</v>
      </c>
      <c r="G67" s="21"/>
    </row>
    <row r="68" spans="1:5" ht="14.25">
      <c r="A68" s="1" t="s">
        <v>72</v>
      </c>
      <c r="E68" s="18">
        <v>380</v>
      </c>
    </row>
    <row r="69" ht="14.25">
      <c r="E69" s="12"/>
    </row>
    <row r="70" ht="14.25">
      <c r="A70" s="1" t="s">
        <v>29</v>
      </c>
    </row>
    <row r="71" ht="14.25">
      <c r="A71" s="1" t="s">
        <v>73</v>
      </c>
    </row>
    <row r="73" ht="15" thickBot="1"/>
    <row r="74" spans="1:8" ht="14.25">
      <c r="A74" s="22" t="s">
        <v>64</v>
      </c>
      <c r="D74" s="23" t="s">
        <v>30</v>
      </c>
      <c r="E74" s="24" t="s">
        <v>31</v>
      </c>
      <c r="G74" s="25"/>
      <c r="H74" s="25"/>
    </row>
    <row r="75" spans="4:5" ht="14.25">
      <c r="D75" s="26">
        <f>ROUNDUP(SUM(E29,E35,E47,E59,E62,E65,E68),0)</f>
        <v>41080</v>
      </c>
      <c r="E75" s="27">
        <f>ROUNDUP(SUM(E29,E35,E53,E59,E62,E65,E68),0)</f>
        <v>90505</v>
      </c>
    </row>
    <row r="76" spans="4:8" ht="15" thickBot="1">
      <c r="D76" s="28"/>
      <c r="E76" s="28"/>
      <c r="G76" s="29"/>
      <c r="H76" s="29"/>
    </row>
    <row r="77" spans="1:8" ht="14.25">
      <c r="A77" s="22" t="s">
        <v>32</v>
      </c>
      <c r="D77" s="30"/>
      <c r="E77" s="31"/>
      <c r="G77" s="29"/>
      <c r="H77" s="29"/>
    </row>
    <row r="78" spans="1:8" ht="14.25">
      <c r="A78" s="1" t="s">
        <v>63</v>
      </c>
      <c r="D78" s="38">
        <v>200</v>
      </c>
      <c r="E78" s="39">
        <v>200</v>
      </c>
      <c r="G78" s="29"/>
      <c r="H78" s="29"/>
    </row>
    <row r="79" spans="1:8" ht="15.75">
      <c r="A79" s="1" t="s">
        <v>61</v>
      </c>
      <c r="D79" s="32">
        <f>ROUNDUP((D75)/2,0)</f>
        <v>20540</v>
      </c>
      <c r="E79" s="33">
        <f>ROUNDUP((E75)/2,0)</f>
        <v>45253</v>
      </c>
      <c r="G79" s="29"/>
      <c r="H79" s="29"/>
    </row>
    <row r="80" spans="4:5" ht="14.25">
      <c r="D80" s="34">
        <f>SUM(D79)</f>
        <v>20540</v>
      </c>
      <c r="E80" s="27">
        <f>SUM(E79)</f>
        <v>45253</v>
      </c>
    </row>
    <row r="81" spans="4:8" ht="15" thickBot="1">
      <c r="D81" s="28"/>
      <c r="E81" s="28"/>
      <c r="G81" s="29"/>
      <c r="H81" s="29"/>
    </row>
    <row r="82" spans="1:8" ht="14.25">
      <c r="A82" s="22" t="s">
        <v>33</v>
      </c>
      <c r="D82" s="30"/>
      <c r="E82" s="31"/>
      <c r="G82" s="29"/>
      <c r="H82" s="29"/>
    </row>
    <row r="83" spans="1:5" ht="14.25">
      <c r="A83" s="1" t="s">
        <v>62</v>
      </c>
      <c r="D83" s="26">
        <f>ROUNDUP((D75)/2,0)</f>
        <v>20540</v>
      </c>
      <c r="E83" s="35">
        <f>ROUNDUP((E75)/2,0)</f>
        <v>45253</v>
      </c>
    </row>
    <row r="84" spans="4:5" ht="15" thickBot="1">
      <c r="D84" s="28"/>
      <c r="E84" s="36"/>
    </row>
    <row r="86" spans="1:5" ht="14.25">
      <c r="A86" s="37"/>
      <c r="B86" s="6"/>
      <c r="C86" s="6"/>
      <c r="D86" s="6"/>
      <c r="E86" s="6"/>
    </row>
    <row r="87" spans="1:5" ht="14.25">
      <c r="A87" s="37"/>
      <c r="B87" s="6"/>
      <c r="C87" s="6"/>
      <c r="D87" s="6"/>
      <c r="E87" s="6"/>
    </row>
    <row r="88" spans="1:5" ht="14.25">
      <c r="A88" s="37"/>
      <c r="B88" s="6"/>
      <c r="C88" s="6"/>
      <c r="D88" s="6"/>
      <c r="E88" s="6"/>
    </row>
    <row r="89" spans="1:5" ht="14.25">
      <c r="A89" s="37"/>
      <c r="B89" s="6"/>
      <c r="C89" s="6"/>
      <c r="D89" s="6"/>
      <c r="E89" s="6"/>
    </row>
    <row r="90" spans="1:5" ht="14.25">
      <c r="A90" s="37"/>
      <c r="B90" s="6"/>
      <c r="C90" s="4"/>
      <c r="D90" s="6"/>
      <c r="E90" s="6"/>
    </row>
  </sheetData>
  <sheetProtection/>
  <printOptions/>
  <pageMargins left="0.7874015748031497" right="0.7874015748031497" top="0.35433070866141736" bottom="0.35433070866141736" header="0" footer="0.4724409448818898"/>
  <pageSetup horizontalDpi="300" verticalDpi="300" orientation="portrait" paperSize="9" r:id="rId1"/>
  <headerFooter alignWithMargins="0"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Wirtschaftskammer Wien</dc:creator>
  <cp:keywords/>
  <dc:description/>
  <cp:lastModifiedBy>Fremuth-Wolf Alice, Dr., WKÖ SCH</cp:lastModifiedBy>
  <cp:lastPrinted>2007-01-04T13:39:00Z</cp:lastPrinted>
  <dcterms:created xsi:type="dcterms:W3CDTF">2001-07-11T09:26:45Z</dcterms:created>
  <dcterms:modified xsi:type="dcterms:W3CDTF">2018-07-17T10:39:44Z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